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<sst xmlns="http://schemas.openxmlformats.org/spreadsheetml/2006/main" count="248" uniqueCount="82">
  <si>
    <t>Alameda Unified School District</t>
  </si>
  <si>
    <t>Spending Reductions and Resource Allocation Plan</t>
  </si>
  <si>
    <t>FY2007/08</t>
  </si>
  <si>
    <t>Maintain Core Values</t>
  </si>
  <si>
    <t>Leverage toward Accomplishing Goals</t>
  </si>
  <si>
    <t>Feasibility</t>
  </si>
  <si>
    <t>Item</t>
  </si>
  <si>
    <t>One Time</t>
  </si>
  <si>
    <t>On-going</t>
  </si>
  <si>
    <t>Amount</t>
  </si>
  <si>
    <t>Consolidate Middle Schools</t>
  </si>
  <si>
    <t>a</t>
  </si>
  <si>
    <t>Consolidate 3 Middle Schools into 2</t>
  </si>
  <si>
    <t>High</t>
  </si>
  <si>
    <t>Moderate</t>
  </si>
  <si>
    <t>Modify classroom staffing (maintaining contractual obligations)</t>
  </si>
  <si>
    <t>Reduce Class Size Reduction - Grade 9</t>
  </si>
  <si>
    <t>b</t>
  </si>
  <si>
    <t>Consolidate High School Sections at Semester</t>
  </si>
  <si>
    <t>c</t>
  </si>
  <si>
    <t>Consolidate Middle School Sections at Semester</t>
  </si>
  <si>
    <t>d</t>
  </si>
  <si>
    <t>Consolidate Elementary School Classrooms</t>
  </si>
  <si>
    <t>Minimal</t>
  </si>
  <si>
    <t>e</t>
  </si>
  <si>
    <t>Eliminate JROTC</t>
  </si>
  <si>
    <t>f</t>
  </si>
  <si>
    <t>Shift 3 MS and 6 HS ELD Newcomer/Beginning to EIA</t>
  </si>
  <si>
    <t>g</t>
  </si>
  <si>
    <t>Shift 3 MS and 6 HS Intervention Classes to EIA</t>
  </si>
  <si>
    <t>Restructure high school administrative counseling services</t>
  </si>
  <si>
    <t>Restructure HS Counseling at IHS</t>
  </si>
  <si>
    <t>Restructure HS Counseling at EHS and AHS</t>
  </si>
  <si>
    <t>Reduce Secondary Counseling Services</t>
  </si>
  <si>
    <t>Reduce MS Counselors 1 FTE</t>
  </si>
  <si>
    <t>Eliminate Career Techs</t>
  </si>
  <si>
    <t>Reduce HS Counseling Services - 4 FTE</t>
  </si>
  <si>
    <t>Adjust secondary school management staff</t>
  </si>
  <si>
    <t>Eliminate CMS Vice Principal</t>
  </si>
  <si>
    <t>Eliminate 1 Vice Principal at EHS</t>
  </si>
  <si>
    <t xml:space="preserve">Adjust school site support staff </t>
  </si>
  <si>
    <t>Adjust Staffing Formula for ES &amp; MS Clerical</t>
  </si>
  <si>
    <t xml:space="preserve">Reduce Textbook Technicians </t>
  </si>
  <si>
    <t>Shift MS Campus Supervisor to School Safety funds</t>
  </si>
  <si>
    <t>Restructure and increase  technology services</t>
  </si>
  <si>
    <t>Eliminate Media Prep for tech</t>
  </si>
  <si>
    <t>None</t>
  </si>
  <si>
    <t>Restructure and increase technology services</t>
  </si>
  <si>
    <t>Adjust support for athletic programs</t>
  </si>
  <si>
    <t>Athletic Stipends</t>
  </si>
  <si>
    <t>Custodial OT for Athletics</t>
  </si>
  <si>
    <t>Enhance revenue</t>
  </si>
  <si>
    <t>Revenue - Fingerprinting and Background Checks</t>
  </si>
  <si>
    <t>Revenue - Leases</t>
  </si>
  <si>
    <t>Increase Rate - Facility Use Permits</t>
  </si>
  <si>
    <t>MAA Revenue</t>
  </si>
  <si>
    <t>Adjust Business Services</t>
  </si>
  <si>
    <t>Transfer Fiscal Services to ROP</t>
  </si>
  <si>
    <t>Mandatory Re-enrollment for H&amp;W</t>
  </si>
  <si>
    <t>Utilities - Electricity</t>
  </si>
  <si>
    <t>Restructure MOF Management</t>
  </si>
  <si>
    <t>Fiscal Services - Payroll OT</t>
  </si>
  <si>
    <t>Restructure Education Services</t>
  </si>
  <si>
    <t>Shift Asst. Supt</t>
  </si>
  <si>
    <t>Shift Assessment Coordinator</t>
  </si>
  <si>
    <t>Restructure Director of Curriculum &amp; Instruction</t>
  </si>
  <si>
    <t>Shift Director of Curriculum to categoricals</t>
  </si>
  <si>
    <t>Consolidate ELD and Cat Coordinator</t>
  </si>
  <si>
    <t>Restructure Franklin Principal</t>
  </si>
  <si>
    <t>Shift Director of Secondary Ed to Principal of ASTI</t>
  </si>
  <si>
    <t>Reduce district-wide discretionary budgets</t>
  </si>
  <si>
    <t>Reduce DO Discretionary Budgets</t>
  </si>
  <si>
    <t>Categorical BG</t>
  </si>
  <si>
    <t>Restructure Superintendent services</t>
  </si>
  <si>
    <t>Eliminate Public Information Officer</t>
  </si>
  <si>
    <t>Establish Communications and Community Outreach Specialist</t>
  </si>
  <si>
    <t>Restructure and increase special education services</t>
  </si>
  <si>
    <t>Shift Stipends</t>
  </si>
  <si>
    <t>Shift Teacher Stipends:  Band and Art</t>
  </si>
  <si>
    <t>Total Additional Cost</t>
  </si>
  <si>
    <t>Total Reductions</t>
  </si>
  <si>
    <t>Net Reductions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</si>
</sst>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17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65" fontId="1" fillId="0" borderId="0" xfId="15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64" fontId="1" fillId="0" borderId="1" xfId="17" applyNumberFormat="1" applyFont="1" applyFill="1" applyBorder="1" applyAlignment="1">
      <alignment/>
    </xf>
    <xf numFmtId="164" fontId="1" fillId="0" borderId="1" xfId="17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165" fontId="1" fillId="0" borderId="1" xfId="15" applyNumberFormat="1" applyFont="1" applyFill="1" applyBorder="1" applyAlignment="1">
      <alignment horizontal="center" wrapText="1"/>
    </xf>
    <xf numFmtId="164" fontId="1" fillId="0" borderId="0" xfId="17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64" fontId="2" fillId="0" borderId="1" xfId="17" applyNumberFormat="1" applyFont="1" applyFill="1" applyBorder="1" applyAlignment="1">
      <alignment/>
    </xf>
    <xf numFmtId="165" fontId="2" fillId="0" borderId="1" xfId="15" applyNumberFormat="1" applyFont="1" applyFill="1" applyBorder="1" applyAlignment="1">
      <alignment horizontal="center"/>
    </xf>
    <xf numFmtId="165" fontId="1" fillId="0" borderId="0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17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5" fontId="2" fillId="0" borderId="3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6">
      <selection activeCell="C8" sqref="C8"/>
    </sheetView>
  </sheetViews>
  <sheetFormatPr defaultColWidth="9.140625" defaultRowHeight="12.75"/>
  <cols>
    <col min="3" max="3" width="50.7109375" style="0" customWidth="1"/>
    <col min="4" max="4" width="13.57421875" style="0" hidden="1" customWidth="1"/>
    <col min="5" max="5" width="11.28125" style="0" hidden="1" customWidth="1"/>
    <col min="6" max="6" width="11.421875" style="0" customWidth="1"/>
    <col min="7" max="7" width="15.00390625" style="0" customWidth="1"/>
    <col min="8" max="8" width="15.28125" style="0" customWidth="1"/>
    <col min="9" max="9" width="11.8515625" style="0" customWidth="1"/>
    <col min="10" max="10" width="11.0039062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2"/>
      <c r="B5" s="3"/>
      <c r="C5" s="3"/>
      <c r="D5" s="3"/>
      <c r="E5" s="4"/>
      <c r="F5" s="4"/>
      <c r="G5" s="5"/>
      <c r="H5" s="5"/>
      <c r="I5" s="5"/>
      <c r="J5" s="6"/>
    </row>
    <row r="6" spans="1:9" ht="63.75" thickBot="1">
      <c r="A6" s="7" t="s">
        <v>6</v>
      </c>
      <c r="B6" s="8"/>
      <c r="C6" s="8"/>
      <c r="D6" s="9" t="s">
        <v>7</v>
      </c>
      <c r="E6" s="10" t="s">
        <v>8</v>
      </c>
      <c r="F6" s="11" t="s">
        <v>3</v>
      </c>
      <c r="G6" s="11" t="s">
        <v>4</v>
      </c>
      <c r="H6" s="11" t="s">
        <v>5</v>
      </c>
      <c r="I6" s="12" t="s">
        <v>9</v>
      </c>
    </row>
    <row r="7" spans="1:9" ht="15.75">
      <c r="A7" s="2">
        <v>1</v>
      </c>
      <c r="B7" s="3" t="s">
        <v>10</v>
      </c>
      <c r="C7" s="3"/>
      <c r="D7" s="4"/>
      <c r="E7" s="13"/>
      <c r="F7" s="5"/>
      <c r="G7" s="5"/>
      <c r="H7" s="5"/>
      <c r="I7" s="6">
        <f>SUM(I8)</f>
        <v>585000</v>
      </c>
    </row>
    <row r="8" spans="1:9" ht="16.5" thickBot="1">
      <c r="A8" s="14" t="s">
        <v>11</v>
      </c>
      <c r="B8" s="15" t="s">
        <v>12</v>
      </c>
      <c r="C8" s="15"/>
      <c r="D8" s="16"/>
      <c r="E8" s="16">
        <v>400000</v>
      </c>
      <c r="F8" s="14" t="s">
        <v>13</v>
      </c>
      <c r="G8" s="14" t="s">
        <v>13</v>
      </c>
      <c r="H8" s="14" t="s">
        <v>14</v>
      </c>
      <c r="I8" s="17">
        <v>585000</v>
      </c>
    </row>
    <row r="9" spans="1:9" ht="15.75">
      <c r="A9" s="2">
        <v>2</v>
      </c>
      <c r="B9" s="3" t="s">
        <v>15</v>
      </c>
      <c r="C9" s="3"/>
      <c r="D9" s="4"/>
      <c r="E9" s="4"/>
      <c r="F9" s="2"/>
      <c r="G9" s="2"/>
      <c r="H9" s="2"/>
      <c r="I9" s="18">
        <f>SUM(I10:I16)</f>
        <v>632834</v>
      </c>
    </row>
    <row r="10" spans="1:9" ht="15.75">
      <c r="A10" s="19" t="s">
        <v>11</v>
      </c>
      <c r="B10" s="20" t="s">
        <v>16</v>
      </c>
      <c r="C10" s="20"/>
      <c r="D10" s="21"/>
      <c r="E10" s="21">
        <v>110000</v>
      </c>
      <c r="F10" s="19" t="s">
        <v>14</v>
      </c>
      <c r="G10" s="19" t="s">
        <v>14</v>
      </c>
      <c r="H10" s="19" t="s">
        <v>13</v>
      </c>
      <c r="I10" s="22">
        <v>88000</v>
      </c>
    </row>
    <row r="11" spans="1:9" ht="15.75">
      <c r="A11" s="19" t="s">
        <v>17</v>
      </c>
      <c r="B11" s="20" t="s">
        <v>18</v>
      </c>
      <c r="C11" s="20"/>
      <c r="D11" s="21">
        <v>86250</v>
      </c>
      <c r="E11" s="21">
        <f>D11*2</f>
        <v>172500</v>
      </c>
      <c r="F11" s="19" t="s">
        <v>14</v>
      </c>
      <c r="G11" s="19" t="s">
        <v>14</v>
      </c>
      <c r="H11" s="19" t="s">
        <v>14</v>
      </c>
      <c r="I11" s="22">
        <f>E11*25%</f>
        <v>43125</v>
      </c>
    </row>
    <row r="12" spans="1:9" ht="15.75">
      <c r="A12" s="19" t="s">
        <v>19</v>
      </c>
      <c r="B12" s="20" t="s">
        <v>20</v>
      </c>
      <c r="C12" s="20"/>
      <c r="D12" s="21">
        <v>45000</v>
      </c>
      <c r="E12" s="21">
        <f>D12*2</f>
        <v>90000</v>
      </c>
      <c r="F12" s="19" t="s">
        <v>14</v>
      </c>
      <c r="G12" s="19" t="s">
        <v>14</v>
      </c>
      <c r="H12" s="19" t="s">
        <v>14</v>
      </c>
      <c r="I12" s="22">
        <f>E12*25%</f>
        <v>22500</v>
      </c>
    </row>
    <row r="13" spans="1:9" ht="15.75">
      <c r="A13" s="19" t="s">
        <v>21</v>
      </c>
      <c r="B13" s="20" t="s">
        <v>22</v>
      </c>
      <c r="C13" s="20"/>
      <c r="D13" s="21"/>
      <c r="E13" s="21">
        <f>5*60000</f>
        <v>300000</v>
      </c>
      <c r="F13" s="19" t="s">
        <v>23</v>
      </c>
      <c r="G13" s="19" t="s">
        <v>23</v>
      </c>
      <c r="H13" s="19" t="s">
        <v>13</v>
      </c>
      <c r="I13" s="22">
        <v>180000</v>
      </c>
    </row>
    <row r="14" spans="1:9" ht="15.75">
      <c r="A14" s="19" t="s">
        <v>24</v>
      </c>
      <c r="B14" s="20" t="s">
        <v>25</v>
      </c>
      <c r="C14" s="20"/>
      <c r="D14" s="21"/>
      <c r="E14" s="21">
        <v>90000</v>
      </c>
      <c r="F14" s="19" t="s">
        <v>23</v>
      </c>
      <c r="G14" s="19" t="s">
        <v>23</v>
      </c>
      <c r="H14" s="19" t="s">
        <v>13</v>
      </c>
      <c r="I14" s="22">
        <v>95209</v>
      </c>
    </row>
    <row r="15" spans="1:9" ht="15.75">
      <c r="A15" s="19" t="s">
        <v>26</v>
      </c>
      <c r="B15" s="20" t="s">
        <v>27</v>
      </c>
      <c r="C15" s="20"/>
      <c r="D15" s="21"/>
      <c r="E15" s="21">
        <v>120000</v>
      </c>
      <c r="F15" s="19" t="s">
        <v>23</v>
      </c>
      <c r="G15" s="19" t="s">
        <v>23</v>
      </c>
      <c r="H15" s="19" t="s">
        <v>13</v>
      </c>
      <c r="I15" s="22">
        <v>102000</v>
      </c>
    </row>
    <row r="16" spans="1:9" ht="16.5" thickBot="1">
      <c r="A16" s="14" t="s">
        <v>28</v>
      </c>
      <c r="B16" s="15" t="s">
        <v>29</v>
      </c>
      <c r="C16" s="15"/>
      <c r="D16" s="16"/>
      <c r="E16" s="16"/>
      <c r="F16" s="14" t="s">
        <v>23</v>
      </c>
      <c r="G16" s="14" t="s">
        <v>23</v>
      </c>
      <c r="H16" s="14" t="s">
        <v>13</v>
      </c>
      <c r="I16" s="17">
        <v>102000</v>
      </c>
    </row>
    <row r="17" spans="1:9" ht="15.75">
      <c r="A17" s="2">
        <v>3</v>
      </c>
      <c r="B17" s="3" t="s">
        <v>30</v>
      </c>
      <c r="C17" s="3"/>
      <c r="D17" s="4"/>
      <c r="E17" s="4"/>
      <c r="F17" s="2"/>
      <c r="G17" s="2"/>
      <c r="H17" s="2"/>
      <c r="I17" s="18">
        <f>SUM(I18:I19)</f>
        <v>180000</v>
      </c>
    </row>
    <row r="18" spans="1:9" ht="15.75">
      <c r="A18" s="19" t="s">
        <v>11</v>
      </c>
      <c r="B18" s="20" t="s">
        <v>31</v>
      </c>
      <c r="C18" s="20"/>
      <c r="D18" s="21"/>
      <c r="E18" s="21">
        <v>300000</v>
      </c>
      <c r="F18" s="19" t="s">
        <v>14</v>
      </c>
      <c r="G18" s="19" t="s">
        <v>14</v>
      </c>
      <c r="H18" s="19" t="s">
        <v>14</v>
      </c>
      <c r="I18" s="22">
        <v>40000</v>
      </c>
    </row>
    <row r="19" spans="1:9" ht="16.5" thickBot="1">
      <c r="A19" s="14" t="s">
        <v>17</v>
      </c>
      <c r="B19" s="15" t="s">
        <v>32</v>
      </c>
      <c r="C19" s="15"/>
      <c r="D19" s="16"/>
      <c r="E19" s="16">
        <v>185000</v>
      </c>
      <c r="F19" s="14" t="s">
        <v>14</v>
      </c>
      <c r="G19" s="14" t="s">
        <v>14</v>
      </c>
      <c r="H19" s="14" t="s">
        <v>14</v>
      </c>
      <c r="I19" s="17">
        <v>140000</v>
      </c>
    </row>
    <row r="20" spans="1:9" ht="15.75">
      <c r="A20" s="2">
        <v>4</v>
      </c>
      <c r="B20" s="3" t="s">
        <v>33</v>
      </c>
      <c r="C20" s="3"/>
      <c r="D20" s="4"/>
      <c r="E20" s="4"/>
      <c r="F20" s="2"/>
      <c r="G20" s="2"/>
      <c r="H20" s="2"/>
      <c r="I20" s="18">
        <f>SUM(I21:I23)</f>
        <v>365000</v>
      </c>
    </row>
    <row r="21" spans="1:9" ht="15.75">
      <c r="A21" s="19" t="s">
        <v>11</v>
      </c>
      <c r="B21" s="20" t="s">
        <v>34</v>
      </c>
      <c r="C21" s="20"/>
      <c r="D21" s="21"/>
      <c r="E21" s="21"/>
      <c r="F21" s="19" t="s">
        <v>13</v>
      </c>
      <c r="G21" s="19" t="s">
        <v>14</v>
      </c>
      <c r="H21" s="19" t="s">
        <v>13</v>
      </c>
      <c r="I21" s="22">
        <f>50000*1.12*1</f>
        <v>56000.00000000001</v>
      </c>
    </row>
    <row r="22" spans="1:9" ht="15.75">
      <c r="A22" s="19" t="s">
        <v>17</v>
      </c>
      <c r="B22" s="20" t="s">
        <v>35</v>
      </c>
      <c r="C22" s="20"/>
      <c r="D22" s="21"/>
      <c r="E22" s="21"/>
      <c r="F22" s="19" t="s">
        <v>13</v>
      </c>
      <c r="G22" s="19" t="s">
        <v>13</v>
      </c>
      <c r="H22" s="19" t="s">
        <v>13</v>
      </c>
      <c r="I22" s="22">
        <v>85000</v>
      </c>
    </row>
    <row r="23" spans="1:9" ht="16.5" thickBot="1">
      <c r="A23" s="14" t="s">
        <v>19</v>
      </c>
      <c r="B23" s="15" t="s">
        <v>36</v>
      </c>
      <c r="C23" s="15"/>
      <c r="D23" s="16"/>
      <c r="E23" s="16"/>
      <c r="F23" s="14" t="s">
        <v>13</v>
      </c>
      <c r="G23" s="14" t="s">
        <v>13</v>
      </c>
      <c r="H23" s="14" t="s">
        <v>13</v>
      </c>
      <c r="I23" s="17">
        <f>50000*1.12*4</f>
        <v>224000.00000000003</v>
      </c>
    </row>
    <row r="24" spans="1:9" ht="15.75">
      <c r="A24" s="2">
        <v>5</v>
      </c>
      <c r="B24" s="3" t="s">
        <v>37</v>
      </c>
      <c r="C24" s="3"/>
      <c r="D24" s="4"/>
      <c r="E24" s="4"/>
      <c r="F24" s="2"/>
      <c r="G24" s="2"/>
      <c r="H24" s="2"/>
      <c r="I24" s="18">
        <f>SUM(I25:I26)</f>
        <v>175000</v>
      </c>
    </row>
    <row r="25" spans="1:9" ht="15.75">
      <c r="A25" s="19" t="s">
        <v>11</v>
      </c>
      <c r="B25" s="20" t="s">
        <v>38</v>
      </c>
      <c r="C25" s="20"/>
      <c r="D25" s="21"/>
      <c r="E25" s="21"/>
      <c r="F25" s="19" t="s">
        <v>14</v>
      </c>
      <c r="G25" s="19" t="s">
        <v>13</v>
      </c>
      <c r="H25" s="19" t="s">
        <v>13</v>
      </c>
      <c r="I25" s="22">
        <v>85000</v>
      </c>
    </row>
    <row r="26" spans="1:9" ht="16.5" thickBot="1">
      <c r="A26" s="14" t="s">
        <v>17</v>
      </c>
      <c r="B26" s="15" t="s">
        <v>39</v>
      </c>
      <c r="C26" s="15"/>
      <c r="D26" s="16"/>
      <c r="E26" s="16">
        <v>200000</v>
      </c>
      <c r="F26" s="14" t="s">
        <v>23</v>
      </c>
      <c r="G26" s="14" t="s">
        <v>23</v>
      </c>
      <c r="H26" s="14" t="s">
        <v>13</v>
      </c>
      <c r="I26" s="17">
        <v>90000</v>
      </c>
    </row>
    <row r="27" spans="1:9" ht="15.75">
      <c r="A27" s="19"/>
      <c r="B27" s="20"/>
      <c r="C27" s="20"/>
      <c r="D27" s="21"/>
      <c r="E27" s="21"/>
      <c r="F27" s="19"/>
      <c r="G27" s="19"/>
      <c r="H27" s="19"/>
      <c r="I27" s="22"/>
    </row>
    <row r="28" spans="1:9" ht="15.75">
      <c r="A28" s="2">
        <v>6</v>
      </c>
      <c r="B28" s="3" t="s">
        <v>40</v>
      </c>
      <c r="C28" s="3"/>
      <c r="D28" s="4"/>
      <c r="E28" s="4"/>
      <c r="F28" s="2"/>
      <c r="G28" s="2"/>
      <c r="H28" s="2"/>
      <c r="I28" s="18">
        <f>SUM(I29:I31)</f>
        <v>230400</v>
      </c>
    </row>
    <row r="29" spans="1:9" ht="15.75">
      <c r="A29" s="19" t="s">
        <v>11</v>
      </c>
      <c r="B29" s="20" t="s">
        <v>41</v>
      </c>
      <c r="C29" s="20"/>
      <c r="D29" s="21"/>
      <c r="E29" s="21">
        <f>8*33000</f>
        <v>264000</v>
      </c>
      <c r="F29" s="19" t="s">
        <v>14</v>
      </c>
      <c r="G29" s="19" t="s">
        <v>14</v>
      </c>
      <c r="H29" s="19" t="s">
        <v>13</v>
      </c>
      <c r="I29" s="22">
        <v>154000</v>
      </c>
    </row>
    <row r="30" spans="1:9" ht="15.75">
      <c r="A30" s="19" t="s">
        <v>17</v>
      </c>
      <c r="B30" s="20" t="s">
        <v>42</v>
      </c>
      <c r="C30" s="20"/>
      <c r="D30" s="21"/>
      <c r="E30" s="21">
        <v>31400</v>
      </c>
      <c r="F30" s="19" t="s">
        <v>14</v>
      </c>
      <c r="G30" s="19" t="s">
        <v>14</v>
      </c>
      <c r="H30" s="19" t="s">
        <v>13</v>
      </c>
      <c r="I30" s="22">
        <f>E30</f>
        <v>31400</v>
      </c>
    </row>
    <row r="31" spans="1:9" ht="16.5" thickBot="1">
      <c r="A31" s="14" t="s">
        <v>19</v>
      </c>
      <c r="B31" s="15" t="s">
        <v>43</v>
      </c>
      <c r="C31" s="15"/>
      <c r="D31" s="16"/>
      <c r="E31" s="16">
        <v>245000</v>
      </c>
      <c r="F31" s="14" t="s">
        <v>14</v>
      </c>
      <c r="G31" s="14" t="s">
        <v>14</v>
      </c>
      <c r="H31" s="14" t="s">
        <v>13</v>
      </c>
      <c r="I31" s="17">
        <v>45000</v>
      </c>
    </row>
    <row r="32" spans="1:9" ht="15.75">
      <c r="A32" s="2">
        <v>7</v>
      </c>
      <c r="B32" s="3" t="s">
        <v>44</v>
      </c>
      <c r="C32" s="3"/>
      <c r="D32" s="4"/>
      <c r="E32" s="4"/>
      <c r="F32" s="2"/>
      <c r="G32" s="2"/>
      <c r="H32" s="2"/>
      <c r="I32" s="18">
        <f>SUM(I33:I34)</f>
        <v>-97775</v>
      </c>
    </row>
    <row r="33" spans="1:9" ht="15.75">
      <c r="A33" s="19" t="s">
        <v>11</v>
      </c>
      <c r="B33" s="20" t="s">
        <v>45</v>
      </c>
      <c r="C33" s="20"/>
      <c r="D33" s="21"/>
      <c r="E33" s="21">
        <v>42225</v>
      </c>
      <c r="F33" s="19" t="s">
        <v>46</v>
      </c>
      <c r="G33" s="19" t="s">
        <v>46</v>
      </c>
      <c r="H33" s="19" t="s">
        <v>13</v>
      </c>
      <c r="I33" s="22">
        <f>E33</f>
        <v>42225</v>
      </c>
    </row>
    <row r="34" spans="1:9" ht="16.5" thickBot="1">
      <c r="A34" s="14" t="s">
        <v>17</v>
      </c>
      <c r="B34" s="15" t="s">
        <v>47</v>
      </c>
      <c r="C34" s="15"/>
      <c r="D34" s="16"/>
      <c r="E34" s="16">
        <f>-210000+70000</f>
        <v>-140000</v>
      </c>
      <c r="F34" s="14" t="s">
        <v>13</v>
      </c>
      <c r="G34" s="14" t="s">
        <v>13</v>
      </c>
      <c r="H34" s="14" t="s">
        <v>13</v>
      </c>
      <c r="I34" s="17">
        <f>E34</f>
        <v>-140000</v>
      </c>
    </row>
    <row r="35" spans="1:9" ht="15.75">
      <c r="A35" s="2">
        <v>8</v>
      </c>
      <c r="B35" s="3" t="s">
        <v>48</v>
      </c>
      <c r="C35" s="3"/>
      <c r="D35" s="4"/>
      <c r="E35" s="4"/>
      <c r="F35" s="2"/>
      <c r="G35" s="2"/>
      <c r="H35" s="2"/>
      <c r="I35" s="18">
        <f>SUM(I36:I37)</f>
        <v>100000</v>
      </c>
    </row>
    <row r="36" spans="1:9" ht="15.75">
      <c r="A36" s="19" t="s">
        <v>11</v>
      </c>
      <c r="B36" s="20" t="s">
        <v>49</v>
      </c>
      <c r="C36" s="20"/>
      <c r="D36" s="21"/>
      <c r="E36" s="21"/>
      <c r="F36" s="19" t="s">
        <v>14</v>
      </c>
      <c r="G36" s="19" t="s">
        <v>14</v>
      </c>
      <c r="H36" s="19" t="s">
        <v>13</v>
      </c>
      <c r="I36" s="22">
        <v>94000</v>
      </c>
    </row>
    <row r="37" spans="1:9" ht="16.5" thickBot="1">
      <c r="A37" s="14" t="s">
        <v>17</v>
      </c>
      <c r="B37" s="15" t="s">
        <v>50</v>
      </c>
      <c r="C37" s="15"/>
      <c r="D37" s="16"/>
      <c r="E37" s="16"/>
      <c r="F37" s="14" t="s">
        <v>23</v>
      </c>
      <c r="G37" s="14" t="s">
        <v>23</v>
      </c>
      <c r="H37" s="14" t="s">
        <v>13</v>
      </c>
      <c r="I37" s="17">
        <v>6000</v>
      </c>
    </row>
    <row r="38" spans="1:9" ht="15.75">
      <c r="A38" s="2">
        <v>9</v>
      </c>
      <c r="B38" s="3" t="s">
        <v>51</v>
      </c>
      <c r="C38" s="3"/>
      <c r="D38" s="4"/>
      <c r="E38" s="4"/>
      <c r="F38" s="2"/>
      <c r="G38" s="2"/>
      <c r="H38" s="2"/>
      <c r="I38" s="18">
        <f>SUM(I39:I42)</f>
        <v>98910</v>
      </c>
    </row>
    <row r="39" spans="1:9" ht="15.75">
      <c r="A39" s="19" t="s">
        <v>11</v>
      </c>
      <c r="B39" s="20" t="s">
        <v>52</v>
      </c>
      <c r="C39" s="20"/>
      <c r="D39" s="21"/>
      <c r="E39" s="21">
        <v>12014</v>
      </c>
      <c r="F39" s="19" t="s">
        <v>46</v>
      </c>
      <c r="G39" s="19" t="s">
        <v>23</v>
      </c>
      <c r="H39" s="19" t="s">
        <v>13</v>
      </c>
      <c r="I39" s="22">
        <v>8910</v>
      </c>
    </row>
    <row r="40" spans="1:9" ht="15.75">
      <c r="A40" s="19" t="s">
        <v>17</v>
      </c>
      <c r="B40" s="20" t="s">
        <v>53</v>
      </c>
      <c r="C40" s="20"/>
      <c r="D40" s="21"/>
      <c r="E40" s="21">
        <v>40000</v>
      </c>
      <c r="F40" s="19" t="s">
        <v>46</v>
      </c>
      <c r="G40" s="19" t="s">
        <v>23</v>
      </c>
      <c r="H40" s="19" t="s">
        <v>14</v>
      </c>
      <c r="I40" s="22">
        <f>E40/2</f>
        <v>20000</v>
      </c>
    </row>
    <row r="41" spans="1:9" ht="15.75">
      <c r="A41" s="19" t="s">
        <v>19</v>
      </c>
      <c r="B41" s="20" t="s">
        <v>54</v>
      </c>
      <c r="C41" s="20"/>
      <c r="D41" s="21"/>
      <c r="E41" s="21">
        <v>20000</v>
      </c>
      <c r="F41" s="19" t="s">
        <v>46</v>
      </c>
      <c r="G41" s="19" t="s">
        <v>23</v>
      </c>
      <c r="H41" s="19" t="s">
        <v>14</v>
      </c>
      <c r="I41" s="22">
        <f>E41</f>
        <v>20000</v>
      </c>
    </row>
    <row r="42" spans="1:9" ht="16.5" thickBot="1">
      <c r="A42" s="14" t="s">
        <v>21</v>
      </c>
      <c r="B42" s="15" t="s">
        <v>55</v>
      </c>
      <c r="C42" s="15"/>
      <c r="D42" s="16"/>
      <c r="E42" s="16">
        <v>50000</v>
      </c>
      <c r="F42" s="14" t="s">
        <v>46</v>
      </c>
      <c r="G42" s="14" t="s">
        <v>46</v>
      </c>
      <c r="H42" s="14" t="s">
        <v>14</v>
      </c>
      <c r="I42" s="17">
        <f>E42</f>
        <v>50000</v>
      </c>
    </row>
    <row r="43" spans="1:9" ht="15.75">
      <c r="A43" s="2">
        <v>10</v>
      </c>
      <c r="B43" s="3" t="s">
        <v>56</v>
      </c>
      <c r="C43" s="3"/>
      <c r="D43" s="4"/>
      <c r="E43" s="4"/>
      <c r="F43" s="2"/>
      <c r="G43" s="2"/>
      <c r="H43" s="2"/>
      <c r="I43" s="18">
        <f>SUM(I44:I48)</f>
        <v>108136</v>
      </c>
    </row>
    <row r="44" spans="1:9" ht="15.75">
      <c r="A44" s="19" t="s">
        <v>11</v>
      </c>
      <c r="B44" s="20" t="s">
        <v>57</v>
      </c>
      <c r="C44" s="20"/>
      <c r="D44" s="21"/>
      <c r="E44" s="21">
        <v>19129</v>
      </c>
      <c r="F44" s="19" t="s">
        <v>46</v>
      </c>
      <c r="G44" s="19" t="s">
        <v>46</v>
      </c>
      <c r="H44" s="19" t="s">
        <v>13</v>
      </c>
      <c r="I44" s="22">
        <f>E44</f>
        <v>19129</v>
      </c>
    </row>
    <row r="45" spans="1:9" ht="15.75">
      <c r="A45" s="19" t="s">
        <v>17</v>
      </c>
      <c r="B45" s="20" t="s">
        <v>58</v>
      </c>
      <c r="C45" s="20"/>
      <c r="D45" s="21"/>
      <c r="E45" s="21">
        <v>37007</v>
      </c>
      <c r="F45" s="19" t="s">
        <v>46</v>
      </c>
      <c r="G45" s="19" t="s">
        <v>46</v>
      </c>
      <c r="H45" s="19" t="s">
        <v>13</v>
      </c>
      <c r="I45" s="22">
        <f>E45</f>
        <v>37007</v>
      </c>
    </row>
    <row r="46" spans="1:9" ht="15.75">
      <c r="A46" s="19" t="s">
        <v>19</v>
      </c>
      <c r="B46" s="20" t="s">
        <v>59</v>
      </c>
      <c r="C46" s="20"/>
      <c r="D46" s="21"/>
      <c r="E46" s="21">
        <v>750000</v>
      </c>
      <c r="F46" s="19" t="s">
        <v>46</v>
      </c>
      <c r="G46" s="19" t="s">
        <v>46</v>
      </c>
      <c r="H46" s="19" t="s">
        <v>14</v>
      </c>
      <c r="I46" s="22">
        <f>E46*10%/2</f>
        <v>37500</v>
      </c>
    </row>
    <row r="47" spans="1:9" ht="15.75">
      <c r="A47" s="19" t="s">
        <v>21</v>
      </c>
      <c r="B47" s="20" t="s">
        <v>60</v>
      </c>
      <c r="C47" s="20"/>
      <c r="D47" s="21"/>
      <c r="E47" s="21"/>
      <c r="F47" s="19" t="s">
        <v>14</v>
      </c>
      <c r="G47" s="19" t="s">
        <v>14</v>
      </c>
      <c r="H47" s="19" t="s">
        <v>14</v>
      </c>
      <c r="I47" s="22">
        <v>7500</v>
      </c>
    </row>
    <row r="48" spans="1:9" ht="16.5" thickBot="1">
      <c r="A48" s="14" t="s">
        <v>24</v>
      </c>
      <c r="B48" s="15" t="s">
        <v>61</v>
      </c>
      <c r="C48" s="15"/>
      <c r="D48" s="16"/>
      <c r="E48" s="16"/>
      <c r="F48" s="14" t="s">
        <v>14</v>
      </c>
      <c r="G48" s="14" t="s">
        <v>14</v>
      </c>
      <c r="H48" s="14" t="s">
        <v>14</v>
      </c>
      <c r="I48" s="17">
        <v>7000</v>
      </c>
    </row>
    <row r="49" spans="1:9" ht="15.75">
      <c r="A49" s="2">
        <v>11</v>
      </c>
      <c r="B49" s="3" t="s">
        <v>62</v>
      </c>
      <c r="C49" s="3"/>
      <c r="D49" s="4"/>
      <c r="E49" s="4"/>
      <c r="F49" s="2"/>
      <c r="G49" s="2"/>
      <c r="H49" s="2"/>
      <c r="I49" s="18">
        <f>SUM(I50:I56)</f>
        <v>121021</v>
      </c>
    </row>
    <row r="50" spans="1:9" ht="15.75">
      <c r="A50" s="19" t="s">
        <v>11</v>
      </c>
      <c r="B50" s="20" t="s">
        <v>63</v>
      </c>
      <c r="C50" s="20"/>
      <c r="D50" s="21"/>
      <c r="E50" s="21">
        <f>141700*1.12</f>
        <v>158704.00000000003</v>
      </c>
      <c r="F50" s="19" t="s">
        <v>46</v>
      </c>
      <c r="G50" s="19" t="s">
        <v>46</v>
      </c>
      <c r="H50" s="19" t="s">
        <v>13</v>
      </c>
      <c r="I50" s="22">
        <f>ROUND(E50*0.2,0)</f>
        <v>31741</v>
      </c>
    </row>
    <row r="51" spans="1:9" ht="15.75">
      <c r="A51" s="19" t="s">
        <v>17</v>
      </c>
      <c r="B51" s="20" t="s">
        <v>64</v>
      </c>
      <c r="C51" s="20"/>
      <c r="D51" s="21"/>
      <c r="E51" s="21">
        <f>95000*1.12</f>
        <v>106400.00000000001</v>
      </c>
      <c r="F51" s="19" t="s">
        <v>46</v>
      </c>
      <c r="G51" s="19" t="s">
        <v>46</v>
      </c>
      <c r="H51" s="19" t="s">
        <v>13</v>
      </c>
      <c r="I51" s="22">
        <f>ROUND(E51*0.2,0)</f>
        <v>21280</v>
      </c>
    </row>
    <row r="52" spans="1:9" ht="15.75">
      <c r="A52" s="19" t="s">
        <v>19</v>
      </c>
      <c r="B52" s="20" t="s">
        <v>65</v>
      </c>
      <c r="C52" s="20"/>
      <c r="D52" s="21"/>
      <c r="E52" s="21">
        <v>100000</v>
      </c>
      <c r="F52" s="19" t="s">
        <v>46</v>
      </c>
      <c r="G52" s="19" t="s">
        <v>46</v>
      </c>
      <c r="H52" s="19" t="s">
        <v>13</v>
      </c>
      <c r="I52" s="22">
        <f>ROUND(E52*0.2,0)</f>
        <v>20000</v>
      </c>
    </row>
    <row r="53" spans="1:9" ht="15.75">
      <c r="A53" s="19" t="s">
        <v>21</v>
      </c>
      <c r="B53" s="20" t="s">
        <v>66</v>
      </c>
      <c r="C53" s="20"/>
      <c r="D53" s="21"/>
      <c r="E53" s="21">
        <v>140000</v>
      </c>
      <c r="F53" s="19" t="s">
        <v>46</v>
      </c>
      <c r="G53" s="19" t="s">
        <v>46</v>
      </c>
      <c r="H53" s="19" t="s">
        <v>13</v>
      </c>
      <c r="I53" s="22">
        <f>ROUND(E53*0.2,0)</f>
        <v>28000</v>
      </c>
    </row>
    <row r="54" spans="1:9" ht="15.75">
      <c r="A54" s="19" t="s">
        <v>24</v>
      </c>
      <c r="B54" s="20" t="s">
        <v>67</v>
      </c>
      <c r="C54" s="20"/>
      <c r="D54" s="21"/>
      <c r="E54" s="21">
        <f>109000*1.12</f>
        <v>122080.00000000001</v>
      </c>
      <c r="F54" s="19" t="s">
        <v>23</v>
      </c>
      <c r="G54" s="19" t="s">
        <v>14</v>
      </c>
      <c r="H54" s="19" t="s">
        <v>13</v>
      </c>
      <c r="I54" s="22">
        <v>0</v>
      </c>
    </row>
    <row r="55" spans="1:9" ht="15.75">
      <c r="A55" s="19" t="s">
        <v>26</v>
      </c>
      <c r="B55" s="20" t="s">
        <v>68</v>
      </c>
      <c r="C55" s="20"/>
      <c r="D55" s="21"/>
      <c r="E55" s="21">
        <v>40000</v>
      </c>
      <c r="F55" s="19" t="s">
        <v>14</v>
      </c>
      <c r="G55" s="19" t="s">
        <v>14</v>
      </c>
      <c r="H55" s="19" t="s">
        <v>13</v>
      </c>
      <c r="I55" s="22">
        <f>E55</f>
        <v>40000</v>
      </c>
    </row>
    <row r="56" spans="1:9" ht="16.5" thickBot="1">
      <c r="A56" s="14" t="s">
        <v>28</v>
      </c>
      <c r="B56" s="15" t="s">
        <v>69</v>
      </c>
      <c r="C56" s="15"/>
      <c r="D56" s="16"/>
      <c r="E56" s="16">
        <v>0</v>
      </c>
      <c r="F56" s="14" t="s">
        <v>14</v>
      </c>
      <c r="G56" s="14" t="s">
        <v>14</v>
      </c>
      <c r="H56" s="14" t="s">
        <v>13</v>
      </c>
      <c r="I56" s="17">
        <v>-20000</v>
      </c>
    </row>
    <row r="57" spans="1:9" ht="15.75">
      <c r="A57" s="2">
        <v>12</v>
      </c>
      <c r="B57" s="3" t="s">
        <v>70</v>
      </c>
      <c r="C57" s="3"/>
      <c r="D57" s="4"/>
      <c r="E57" s="4"/>
      <c r="F57" s="2"/>
      <c r="G57" s="2"/>
      <c r="H57" s="2"/>
      <c r="I57" s="18">
        <f>SUM(I58:I59)</f>
        <v>170000</v>
      </c>
    </row>
    <row r="58" spans="1:9" ht="15.75">
      <c r="A58" s="19" t="s">
        <v>11</v>
      </c>
      <c r="B58" s="20" t="s">
        <v>71</v>
      </c>
      <c r="C58" s="20"/>
      <c r="D58" s="21"/>
      <c r="E58" s="21"/>
      <c r="F58" s="19" t="s">
        <v>14</v>
      </c>
      <c r="G58" s="19" t="s">
        <v>23</v>
      </c>
      <c r="H58" s="19" t="s">
        <v>13</v>
      </c>
      <c r="I58" s="22">
        <v>60000</v>
      </c>
    </row>
    <row r="59" spans="1:9" ht="16.5" thickBot="1">
      <c r="A59" s="19" t="s">
        <v>17</v>
      </c>
      <c r="B59" s="15" t="s">
        <v>72</v>
      </c>
      <c r="C59" s="15"/>
      <c r="D59" s="16"/>
      <c r="E59" s="16"/>
      <c r="F59" s="14" t="s">
        <v>23</v>
      </c>
      <c r="G59" s="14" t="s">
        <v>23</v>
      </c>
      <c r="H59" s="14" t="s">
        <v>13</v>
      </c>
      <c r="I59" s="17">
        <v>110000</v>
      </c>
    </row>
    <row r="60" spans="1:9" ht="15.75">
      <c r="A60" s="2">
        <v>13</v>
      </c>
      <c r="B60" s="3" t="s">
        <v>73</v>
      </c>
      <c r="C60" s="3"/>
      <c r="D60" s="4"/>
      <c r="E60" s="4"/>
      <c r="F60" s="2"/>
      <c r="G60" s="2"/>
      <c r="H60" s="2"/>
      <c r="I60" s="18">
        <f>SUM(I61:I62)</f>
        <v>25000</v>
      </c>
    </row>
    <row r="61" spans="1:9" ht="15.75">
      <c r="A61" s="19" t="s">
        <v>11</v>
      </c>
      <c r="B61" s="20" t="s">
        <v>74</v>
      </c>
      <c r="C61" s="20"/>
      <c r="D61" s="21"/>
      <c r="E61" s="21"/>
      <c r="F61" s="19" t="s">
        <v>13</v>
      </c>
      <c r="G61" s="19" t="s">
        <v>14</v>
      </c>
      <c r="H61" s="19" t="s">
        <v>14</v>
      </c>
      <c r="I61" s="22">
        <v>70625</v>
      </c>
    </row>
    <row r="62" spans="1:9" ht="16.5" thickBot="1">
      <c r="A62" s="14" t="s">
        <v>17</v>
      </c>
      <c r="B62" s="15" t="s">
        <v>75</v>
      </c>
      <c r="C62" s="15"/>
      <c r="D62" s="16"/>
      <c r="E62" s="16"/>
      <c r="F62" s="14" t="s">
        <v>13</v>
      </c>
      <c r="G62" s="14" t="s">
        <v>14</v>
      </c>
      <c r="H62" s="14" t="s">
        <v>14</v>
      </c>
      <c r="I62" s="17">
        <f>-I61+25000</f>
        <v>-45625</v>
      </c>
    </row>
    <row r="63" spans="1:9" ht="15.75">
      <c r="A63" s="2">
        <v>14</v>
      </c>
      <c r="B63" s="23" t="s">
        <v>76</v>
      </c>
      <c r="C63" s="3"/>
      <c r="D63" s="4"/>
      <c r="E63" s="4"/>
      <c r="F63" s="2"/>
      <c r="G63" s="2"/>
      <c r="H63" s="2"/>
      <c r="I63" s="18">
        <f>SUM(I64)</f>
        <v>-180000</v>
      </c>
    </row>
    <row r="64" spans="1:9" ht="16.5" thickBot="1">
      <c r="A64" s="14" t="s">
        <v>11</v>
      </c>
      <c r="B64" s="15" t="s">
        <v>76</v>
      </c>
      <c r="C64" s="15"/>
      <c r="D64" s="16"/>
      <c r="E64" s="16">
        <v>-180000</v>
      </c>
      <c r="F64" s="14" t="s">
        <v>13</v>
      </c>
      <c r="G64" s="14" t="s">
        <v>13</v>
      </c>
      <c r="H64" s="14" t="s">
        <v>13</v>
      </c>
      <c r="I64" s="17">
        <f>E64</f>
        <v>-180000</v>
      </c>
    </row>
    <row r="65" spans="1:9" ht="15.75">
      <c r="A65" s="2">
        <v>15</v>
      </c>
      <c r="B65" s="3" t="s">
        <v>77</v>
      </c>
      <c r="C65" s="3"/>
      <c r="D65" s="4"/>
      <c r="E65" s="4"/>
      <c r="F65" s="2"/>
      <c r="G65" s="2"/>
      <c r="H65" s="2"/>
      <c r="I65" s="18">
        <f>SUM(I66)</f>
        <v>62255</v>
      </c>
    </row>
    <row r="66" spans="1:9" ht="16.5" thickBot="1">
      <c r="A66" s="14" t="s">
        <v>11</v>
      </c>
      <c r="B66" s="15" t="s">
        <v>78</v>
      </c>
      <c r="C66" s="15"/>
      <c r="D66" s="16"/>
      <c r="E66" s="16"/>
      <c r="F66" s="14" t="s">
        <v>14</v>
      </c>
      <c r="G66" s="14" t="s">
        <v>14</v>
      </c>
      <c r="H66" s="14" t="s">
        <v>13</v>
      </c>
      <c r="I66" s="17">
        <v>62255</v>
      </c>
    </row>
    <row r="67" spans="1:9" ht="15.75">
      <c r="A67" s="19"/>
      <c r="B67" s="20"/>
      <c r="C67" s="20"/>
      <c r="D67" s="21"/>
      <c r="E67" s="21"/>
      <c r="F67" s="19"/>
      <c r="G67" s="19"/>
      <c r="H67" s="19"/>
      <c r="I67" s="22"/>
    </row>
    <row r="68" spans="1:9" ht="15.75">
      <c r="A68" s="19"/>
      <c r="B68" s="20"/>
      <c r="C68" s="20"/>
      <c r="D68" s="21"/>
      <c r="E68" s="21"/>
      <c r="F68" s="19"/>
      <c r="G68" s="19"/>
      <c r="H68" s="19"/>
      <c r="I68" s="18">
        <f>SUM(I7:I67)/2</f>
        <v>2575781</v>
      </c>
    </row>
    <row r="69" spans="1:9" ht="15.75">
      <c r="A69" s="19"/>
      <c r="B69" s="20"/>
      <c r="C69" s="20"/>
      <c r="D69" s="21"/>
      <c r="E69" s="21"/>
      <c r="F69" s="19"/>
      <c r="G69" s="19"/>
      <c r="H69" s="19"/>
      <c r="I69" s="22"/>
    </row>
    <row r="70" spans="1:9" ht="15.75">
      <c r="A70" s="19"/>
      <c r="B70" s="24"/>
      <c r="C70" s="20"/>
      <c r="D70" s="21"/>
      <c r="E70" s="21"/>
      <c r="F70" s="19"/>
      <c r="G70" s="19"/>
      <c r="H70" s="24" t="s">
        <v>79</v>
      </c>
      <c r="I70" s="22">
        <f>SUM(I64,I56,I34)</f>
        <v>-340000</v>
      </c>
    </row>
    <row r="71" spans="1:9" ht="15.75">
      <c r="A71" s="19"/>
      <c r="B71" s="24"/>
      <c r="C71" s="20"/>
      <c r="D71" s="21"/>
      <c r="E71" s="21"/>
      <c r="F71" s="19"/>
      <c r="G71" s="19"/>
      <c r="H71" s="24" t="s">
        <v>80</v>
      </c>
      <c r="I71" s="26">
        <f>SUM(I62,I59,I55,I50:I54,I44:I48,I39:I42,I36:I37,I33,I26,I29:I31,I18:I19,I10:I16,I8,I66,I21,I22,I23,I25,I58,I61)</f>
        <v>2915781</v>
      </c>
    </row>
    <row r="72" spans="1:9" ht="15.75">
      <c r="A72" s="19"/>
      <c r="B72" s="25"/>
      <c r="C72" s="20"/>
      <c r="D72" s="21"/>
      <c r="E72" s="21"/>
      <c r="F72" s="19"/>
      <c r="G72" s="19"/>
      <c r="H72" s="25" t="s">
        <v>81</v>
      </c>
      <c r="I72" s="18">
        <f>SUM(I70:I71)</f>
        <v>2575781</v>
      </c>
    </row>
  </sheetData>
  <mergeCells count="3">
    <mergeCell ref="A1:J1"/>
    <mergeCell ref="A2:J2"/>
    <mergeCell ref="A3:J3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McMahon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McMahon</dc:creator>
  <cp:keywords/>
  <dc:description/>
  <cp:lastModifiedBy>Mike McMahon</cp:lastModifiedBy>
  <cp:lastPrinted>2007-01-30T02:18:35Z</cp:lastPrinted>
  <dcterms:created xsi:type="dcterms:W3CDTF">2007-01-30T02:04:46Z</dcterms:created>
  <dcterms:modified xsi:type="dcterms:W3CDTF">2007-01-30T02:19:05Z</dcterms:modified>
  <cp:category/>
  <cp:version/>
  <cp:contentType/>
  <cp:contentStatus/>
</cp:coreProperties>
</file>